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725" windowHeight="12300" activeTab="1"/>
  </bookViews>
  <sheets>
    <sheet name="1604C_1" sheetId="1" r:id="rId1"/>
    <sheet name="ReadMe" sheetId="2" r:id="rId2"/>
    <sheet name="screenshot" sheetId="3" r:id="rId3"/>
    <sheet name="taxTable" sheetId="4" r:id="rId4"/>
  </sheets>
  <externalReferences>
    <externalReference r:id="rId7"/>
  </externalReferences>
  <definedNames>
    <definedName name="exceptionCode">#REF!</definedName>
    <definedName name="taxTable" localSheetId="1">'taxTable'!$A$1:$D$7</definedName>
    <definedName name="taxTable">'taxTable'!$A$1:$D$7</definedName>
    <definedName name="Z">#REF!</definedName>
  </definedNames>
  <calcPr fullCalcOnLoad="1"/>
</workbook>
</file>

<file path=xl/comments1.xml><?xml version="1.0" encoding="utf-8"?>
<comments xmlns="http://schemas.openxmlformats.org/spreadsheetml/2006/main">
  <authors>
    <author>mhar</author>
  </authors>
  <commentList>
    <comment ref="AF2" authorId="0">
      <text>
        <r>
          <rPr>
            <b/>
            <sz val="9"/>
            <rFont val="Tahoma"/>
            <family val="2"/>
          </rPr>
          <t>beu:</t>
        </r>
        <r>
          <rPr>
            <sz val="9"/>
            <rFont val="Tahoma"/>
            <family val="2"/>
          </rPr>
          <t xml:space="preserve">
total of prev and pres should not more than 90K</t>
        </r>
      </text>
    </comment>
    <comment ref="AE2" authorId="0">
      <text>
        <r>
          <rPr>
            <b/>
            <sz val="9"/>
            <rFont val="Tahoma"/>
            <family val="2"/>
          </rPr>
          <t>beu:</t>
        </r>
        <r>
          <rPr>
            <sz val="9"/>
            <rFont val="Tahoma"/>
            <family val="2"/>
          </rPr>
          <t xml:space="preserve">
total of prev and pres should not more than 90K</t>
        </r>
      </text>
    </comment>
    <comment ref="AE3" authorId="0">
      <text>
        <r>
          <rPr>
            <b/>
            <sz val="9"/>
            <rFont val="Tahoma"/>
            <family val="2"/>
          </rPr>
          <t>beu:</t>
        </r>
        <r>
          <rPr>
            <sz val="9"/>
            <rFont val="Tahoma"/>
            <family val="2"/>
          </rPr>
          <t xml:space="preserve">
total of prev and pres should not more than 90K</t>
        </r>
      </text>
    </comment>
    <comment ref="AF3" authorId="0">
      <text>
        <r>
          <rPr>
            <b/>
            <sz val="9"/>
            <rFont val="Tahoma"/>
            <family val="2"/>
          </rPr>
          <t>beu:</t>
        </r>
        <r>
          <rPr>
            <sz val="9"/>
            <rFont val="Tahoma"/>
            <family val="2"/>
          </rPr>
          <t xml:space="preserve">
total of prev and pres should not more than 90K</t>
        </r>
      </text>
    </comment>
  </commentList>
</comments>
</file>

<file path=xl/sharedStrings.xml><?xml version="1.0" encoding="utf-8"?>
<sst xmlns="http://schemas.openxmlformats.org/spreadsheetml/2006/main" count="115" uniqueCount="96">
  <si>
    <t>tinNumber</t>
  </si>
  <si>
    <t>branchCode</t>
  </si>
  <si>
    <t>lastName</t>
  </si>
  <si>
    <t>firstName</t>
  </si>
  <si>
    <t>middleName</t>
  </si>
  <si>
    <t>totalGrossCompensationIncome</t>
  </si>
  <si>
    <t>prev_13th_others</t>
  </si>
  <si>
    <t>prev_deMinimis</t>
  </si>
  <si>
    <t>prev_SSS_HDMF_Philhealth_Dues</t>
  </si>
  <si>
    <t>prev_salariesOthers</t>
  </si>
  <si>
    <t>prev_totalNonTaxable</t>
  </si>
  <si>
    <t>prev_taxableBasicWage</t>
  </si>
  <si>
    <t>prev_taxable13th_others</t>
  </si>
  <si>
    <t>prev_taxableSalariesOthers</t>
  </si>
  <si>
    <t>prev_totalTaxable</t>
  </si>
  <si>
    <t>pres_13th_others</t>
  </si>
  <si>
    <t>pres_deMinimis</t>
  </si>
  <si>
    <t>pres_SSS_HDMF_Philhealth_Dues</t>
  </si>
  <si>
    <t>pres_salariesOthers</t>
  </si>
  <si>
    <t>pres_totalNonTaxable</t>
  </si>
  <si>
    <t>pres_taxableBasicWage</t>
  </si>
  <si>
    <t>pres_taxable13th_others</t>
  </si>
  <si>
    <t>pres_taxableSalariesOthers</t>
  </si>
  <si>
    <t>pres_totalTaxable</t>
  </si>
  <si>
    <t>netTaxableIncome</t>
  </si>
  <si>
    <t>taxDue</t>
  </si>
  <si>
    <t>prev_taxPaid</t>
  </si>
  <si>
    <t>pres_taxPaid</t>
  </si>
  <si>
    <t>taxPaidDecember</t>
  </si>
  <si>
    <t>taxRefunded</t>
  </si>
  <si>
    <t>taxWithheldAdjusted</t>
  </si>
  <si>
    <t>DICK</t>
  </si>
  <si>
    <t>TRACY</t>
  </si>
  <si>
    <t>from</t>
  </si>
  <si>
    <t>upto</t>
  </si>
  <si>
    <t>percent</t>
  </si>
  <si>
    <t>fixed</t>
  </si>
  <si>
    <t>address</t>
  </si>
  <si>
    <t>zipcode</t>
  </si>
  <si>
    <t>birthday</t>
  </si>
  <si>
    <t>telNumber</t>
  </si>
  <si>
    <t>Nawawala Street Visayas Ave Davao City</t>
  </si>
  <si>
    <t>09178016722</t>
  </si>
  <si>
    <t>valid_Id</t>
  </si>
  <si>
    <t>placeOfIssueOfId</t>
  </si>
  <si>
    <t>SSS 32733315226452</t>
  </si>
  <si>
    <t>prev_250KBelow</t>
  </si>
  <si>
    <t>pres_250KBelow</t>
  </si>
  <si>
    <t>pres_GrossCompensationIncome</t>
  </si>
  <si>
    <t>prev_GrossCompensationIncome</t>
  </si>
  <si>
    <t>startDate</t>
  </si>
  <si>
    <t>endDate</t>
  </si>
  <si>
    <t>employmentStatus</t>
  </si>
  <si>
    <t>reasonOfSeparation</t>
  </si>
  <si>
    <t>nationality</t>
  </si>
  <si>
    <t>Singaporean</t>
  </si>
  <si>
    <t>R</t>
  </si>
  <si>
    <t>TR</t>
  </si>
  <si>
    <t>region</t>
  </si>
  <si>
    <t>NCR</t>
  </si>
  <si>
    <t>MOBBY</t>
  </si>
  <si>
    <t>Cebu City</t>
  </si>
  <si>
    <t>C</t>
  </si>
  <si>
    <t>CP</t>
  </si>
  <si>
    <t>S</t>
  </si>
  <si>
    <t>P</t>
  </si>
  <si>
    <t>AL</t>
  </si>
  <si>
    <t>Regular</t>
  </si>
  <si>
    <t>Casual</t>
  </si>
  <si>
    <t>Contractual/Project-Based</t>
  </si>
  <si>
    <t>Seasonal</t>
  </si>
  <si>
    <t>Probationary</t>
  </si>
  <si>
    <t>Apprentice/Learners</t>
  </si>
  <si>
    <t>T</t>
  </si>
  <si>
    <t>D</t>
  </si>
  <si>
    <t>Transferred</t>
  </si>
  <si>
    <t>Retirement</t>
  </si>
  <si>
    <t>Death</t>
  </si>
  <si>
    <t>peraAct2008</t>
  </si>
  <si>
    <t>OLD TABLE</t>
  </si>
  <si>
    <t>ALL NUMBER DATA SHOULD BE IN THE NUMBER FORMAT, NOT IN COMMA (ACCOUNTING) FORMAT</t>
  </si>
  <si>
    <r>
      <t xml:space="preserve">ALL NUMBER DATA SHOULD BE ROUNDED TO </t>
    </r>
    <r>
      <rPr>
        <b/>
        <sz val="12"/>
        <color indexed="8"/>
        <rFont val="Calibri"/>
        <family val="2"/>
      </rPr>
      <t>TWO DECIMAL</t>
    </r>
    <r>
      <rPr>
        <sz val="12"/>
        <color indexed="8"/>
        <rFont val="Calibri"/>
        <family val="2"/>
      </rPr>
      <t xml:space="preserve"> PLACES</t>
    </r>
  </si>
  <si>
    <t>DON NOT EDIT SHEETNAME</t>
  </si>
  <si>
    <t>How To | BIR-EXCEL-UPLOADER</t>
  </si>
  <si>
    <t>NA</t>
  </si>
  <si>
    <t>Y</t>
  </si>
  <si>
    <t>N</t>
  </si>
  <si>
    <t>substitutedFiling</t>
  </si>
  <si>
    <t>Not Applicable</t>
  </si>
  <si>
    <t>substituted Filing</t>
  </si>
  <si>
    <t>Yes</t>
  </si>
  <si>
    <t>No</t>
  </si>
  <si>
    <t>Terminated / Resigned</t>
  </si>
  <si>
    <t>BLACK</t>
  </si>
  <si>
    <t>PINK</t>
  </si>
  <si>
    <t>AREA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</si>
</sst>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8" fillId="33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5" borderId="0" xfId="0" applyFont="1" applyFill="1" applyAlignment="1">
      <alignment/>
    </xf>
    <xf numFmtId="43" fontId="0" fillId="0" borderId="0" xfId="42" applyFont="1" applyAlignment="1">
      <alignment/>
    </xf>
    <xf numFmtId="43" fontId="28" fillId="25" borderId="0" xfId="42" applyFont="1" applyFill="1" applyAlignment="1">
      <alignment/>
    </xf>
    <xf numFmtId="43" fontId="24" fillId="0" borderId="0" xfId="42" applyFont="1" applyFill="1" applyAlignment="1">
      <alignment/>
    </xf>
    <xf numFmtId="9" fontId="0" fillId="0" borderId="0" xfId="42" applyNumberFormat="1" applyFont="1" applyAlignment="1">
      <alignment/>
    </xf>
    <xf numFmtId="0" fontId="41" fillId="13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41" fillId="36" borderId="0" xfId="0" applyFont="1" applyFill="1" applyAlignment="1">
      <alignment/>
    </xf>
    <xf numFmtId="2" fontId="0" fillId="37" borderId="0" xfId="42" applyNumberFormat="1" applyFont="1" applyFill="1" applyAlignment="1">
      <alignment/>
    </xf>
    <xf numFmtId="2" fontId="0" fillId="0" borderId="0" xfId="42" applyNumberFormat="1" applyFont="1" applyAlignment="1">
      <alignment/>
    </xf>
    <xf numFmtId="0" fontId="4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43" fontId="41" fillId="0" borderId="0" xfId="42" applyFont="1" applyAlignment="1">
      <alignment/>
    </xf>
    <xf numFmtId="2" fontId="0" fillId="0" borderId="0" xfId="42" applyNumberFormat="1" applyFont="1" applyAlignment="1" quotePrefix="1">
      <alignment/>
    </xf>
    <xf numFmtId="2" fontId="0" fillId="0" borderId="0" xfId="0" applyNumberFormat="1" applyAlignment="1">
      <alignment/>
    </xf>
    <xf numFmtId="0" fontId="44" fillId="0" borderId="11" xfId="0" applyFont="1" applyFill="1" applyBorder="1" applyAlignment="1">
      <alignment horizontal="left"/>
    </xf>
    <xf numFmtId="43" fontId="28" fillId="38" borderId="0" xfId="42" applyFont="1" applyFill="1" applyAlignment="1">
      <alignment/>
    </xf>
    <xf numFmtId="0" fontId="44" fillId="0" borderId="0" xfId="0" applyFont="1" applyFill="1" applyBorder="1" applyAlignment="1">
      <alignment horizontal="left"/>
    </xf>
    <xf numFmtId="0" fontId="35" fillId="0" borderId="0" xfId="53" applyAlignment="1" applyProtection="1">
      <alignment/>
      <protection/>
    </xf>
    <xf numFmtId="0" fontId="4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4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10</xdr:col>
      <xdr:colOff>190500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24475"/>
          <a:ext cx="648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561975</xdr:colOff>
      <xdr:row>31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8677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27</xdr:col>
      <xdr:colOff>581025</xdr:colOff>
      <xdr:row>31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0"/>
          <a:ext cx="85058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41</xdr:col>
      <xdr:colOff>600075</xdr:colOff>
      <xdr:row>31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68800" y="0"/>
          <a:ext cx="85248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04C_2_MW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4C_2"/>
      <sheetName val="ReadMe"/>
      <sheetName val="screenshot"/>
      <sheetName val="DOLE"/>
      <sheetName val="tax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ir-excel-uploader.com/excel-file-to-bir-dat-format/how-t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7109375" style="0" bestFit="1" customWidth="1"/>
    <col min="2" max="2" width="11.57421875" style="0" bestFit="1" customWidth="1"/>
    <col min="3" max="3" width="9.421875" style="0" bestFit="1" customWidth="1"/>
    <col min="4" max="4" width="9.8515625" style="0" bestFit="1" customWidth="1"/>
    <col min="5" max="5" width="12.57421875" style="0" bestFit="1" customWidth="1"/>
    <col min="6" max="6" width="6.7109375" style="0" bestFit="1" customWidth="1"/>
    <col min="7" max="7" width="37.421875" style="0" bestFit="1" customWidth="1"/>
    <col min="8" max="8" width="7.8515625" style="0" bestFit="1" customWidth="1"/>
    <col min="9" max="9" width="10.7109375" style="0" bestFit="1" customWidth="1"/>
    <col min="10" max="10" width="12.00390625" style="0" bestFit="1" customWidth="1"/>
    <col min="11" max="11" width="18.7109375" style="0" customWidth="1"/>
    <col min="12" max="12" width="17.00390625" style="0" customWidth="1"/>
    <col min="13" max="13" width="12.00390625" style="0" bestFit="1" customWidth="1"/>
    <col min="14" max="14" width="18.140625" style="0" customWidth="1"/>
    <col min="15" max="16" width="10.7109375" style="0" bestFit="1" customWidth="1"/>
    <col min="17" max="17" width="19.00390625" style="0" bestFit="1" customWidth="1"/>
    <col min="18" max="18" width="19.00390625" style="0" customWidth="1"/>
    <col min="19" max="19" width="31.00390625" style="0" bestFit="1" customWidth="1"/>
    <col min="20" max="20" width="15.8515625" style="0" bestFit="1" customWidth="1"/>
    <col min="21" max="21" width="16.7109375" style="0" bestFit="1" customWidth="1"/>
    <col min="22" max="22" width="15.57421875" style="0" bestFit="1" customWidth="1"/>
    <col min="23" max="23" width="31.57421875" style="0" bestFit="1" customWidth="1"/>
    <col min="24" max="24" width="19.00390625" style="0" bestFit="1" customWidth="1"/>
    <col min="25" max="25" width="21.00390625" style="0" bestFit="1" customWidth="1"/>
    <col min="26" max="26" width="22.421875" style="0" bestFit="1" customWidth="1"/>
    <col min="27" max="27" width="23.57421875" style="0" bestFit="1" customWidth="1"/>
    <col min="28" max="28" width="26.00390625" style="0" bestFit="1" customWidth="1"/>
    <col min="29" max="29" width="17.28125" style="0" bestFit="1" customWidth="1"/>
    <col min="30" max="30" width="30.8515625" style="0" bestFit="1" customWidth="1"/>
    <col min="31" max="31" width="15.7109375" style="0" bestFit="1" customWidth="1"/>
    <col min="32" max="32" width="16.57421875" style="0" bestFit="1" customWidth="1"/>
    <col min="33" max="33" width="15.421875" style="0" bestFit="1" customWidth="1"/>
    <col min="34" max="34" width="31.421875" style="0" bestFit="1" customWidth="1"/>
    <col min="35" max="35" width="18.8515625" style="0" bestFit="1" customWidth="1"/>
    <col min="36" max="36" width="20.8515625" style="0" bestFit="1" customWidth="1"/>
    <col min="37" max="37" width="22.28125" style="0" bestFit="1" customWidth="1"/>
    <col min="38" max="38" width="23.421875" style="0" bestFit="1" customWidth="1"/>
    <col min="39" max="39" width="25.8515625" style="0" bestFit="1" customWidth="1"/>
    <col min="40" max="40" width="17.00390625" style="0" bestFit="1" customWidth="1"/>
    <col min="41" max="41" width="30.28125" style="0" bestFit="1" customWidth="1"/>
    <col min="42" max="42" width="17.7109375" style="0" bestFit="1" customWidth="1"/>
    <col min="43" max="43" width="10.57421875" style="0" bestFit="1" customWidth="1"/>
    <col min="44" max="44" width="12.57421875" style="0" bestFit="1" customWidth="1"/>
    <col min="45" max="45" width="12.421875" style="0" bestFit="1" customWidth="1"/>
    <col min="46" max="46" width="16.8515625" style="0" bestFit="1" customWidth="1"/>
    <col min="47" max="47" width="12.421875" style="0" bestFit="1" customWidth="1"/>
    <col min="48" max="48" width="20.421875" style="0" bestFit="1" customWidth="1"/>
    <col min="49" max="49" width="11.8515625" style="0" bestFit="1" customWidth="1"/>
  </cols>
  <sheetData>
    <row r="1" spans="1:49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58</v>
      </c>
      <c r="G1" s="8" t="s">
        <v>37</v>
      </c>
      <c r="H1" s="8" t="s">
        <v>38</v>
      </c>
      <c r="I1" s="8" t="s">
        <v>39</v>
      </c>
      <c r="J1" s="8" t="s">
        <v>40</v>
      </c>
      <c r="K1" s="8" t="s">
        <v>43</v>
      </c>
      <c r="L1" s="8" t="s">
        <v>44</v>
      </c>
      <c r="M1" s="11" t="s">
        <v>54</v>
      </c>
      <c r="N1" s="11" t="s">
        <v>52</v>
      </c>
      <c r="O1" s="11" t="s">
        <v>50</v>
      </c>
      <c r="P1" s="11" t="s">
        <v>51</v>
      </c>
      <c r="Q1" s="11" t="s">
        <v>53</v>
      </c>
      <c r="R1" s="11" t="s">
        <v>87</v>
      </c>
      <c r="S1" s="2" t="s">
        <v>49</v>
      </c>
      <c r="T1" s="2" t="s">
        <v>46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3" t="s">
        <v>48</v>
      </c>
      <c r="AE1" s="3" t="s">
        <v>47</v>
      </c>
      <c r="AF1" s="3" t="s">
        <v>15</v>
      </c>
      <c r="AG1" s="3" t="s">
        <v>16</v>
      </c>
      <c r="AH1" s="3" t="s">
        <v>17</v>
      </c>
      <c r="AI1" s="3" t="s">
        <v>18</v>
      </c>
      <c r="AJ1" s="3" t="s">
        <v>19</v>
      </c>
      <c r="AK1" s="3" t="s">
        <v>20</v>
      </c>
      <c r="AL1" s="3" t="s">
        <v>21</v>
      </c>
      <c r="AM1" s="3" t="s">
        <v>22</v>
      </c>
      <c r="AN1" s="3" t="s">
        <v>23</v>
      </c>
      <c r="AO1" s="1" t="s">
        <v>5</v>
      </c>
      <c r="AP1" s="1" t="s">
        <v>24</v>
      </c>
      <c r="AQ1" s="1" t="s">
        <v>25</v>
      </c>
      <c r="AR1" s="1" t="s">
        <v>26</v>
      </c>
      <c r="AS1" s="1" t="s">
        <v>27</v>
      </c>
      <c r="AT1" s="1" t="s">
        <v>28</v>
      </c>
      <c r="AU1" s="1" t="s">
        <v>29</v>
      </c>
      <c r="AV1" s="1" t="s">
        <v>30</v>
      </c>
      <c r="AW1" s="1" t="s">
        <v>78</v>
      </c>
    </row>
    <row r="2" spans="1:49" ht="15">
      <c r="A2">
        <v>421123123</v>
      </c>
      <c r="B2">
        <v>0</v>
      </c>
      <c r="C2" t="s">
        <v>31</v>
      </c>
      <c r="D2" t="s">
        <v>60</v>
      </c>
      <c r="E2" t="s">
        <v>32</v>
      </c>
      <c r="F2" t="s">
        <v>59</v>
      </c>
      <c r="G2" t="s">
        <v>41</v>
      </c>
      <c r="H2">
        <v>14344</v>
      </c>
      <c r="I2" s="9">
        <v>32696</v>
      </c>
      <c r="J2" s="10" t="s">
        <v>42</v>
      </c>
      <c r="K2" s="10" t="s">
        <v>45</v>
      </c>
      <c r="L2" s="10" t="s">
        <v>61</v>
      </c>
      <c r="M2" s="10" t="s">
        <v>55</v>
      </c>
      <c r="N2" s="29" t="s">
        <v>63</v>
      </c>
      <c r="O2" s="9">
        <v>43862</v>
      </c>
      <c r="P2" s="9">
        <v>44196</v>
      </c>
      <c r="Q2" s="28" t="s">
        <v>84</v>
      </c>
      <c r="R2" s="28" t="s">
        <v>85</v>
      </c>
      <c r="S2" s="12">
        <f>+Y2+AC2</f>
        <v>471000</v>
      </c>
      <c r="T2" s="20">
        <v>250000</v>
      </c>
      <c r="U2" s="13">
        <v>60000</v>
      </c>
      <c r="V2" s="13">
        <v>24000</v>
      </c>
      <c r="W2" s="13">
        <v>11000</v>
      </c>
      <c r="X2" s="13">
        <v>12000</v>
      </c>
      <c r="Y2" s="12">
        <f>SUM(T2:X2)</f>
        <v>357000</v>
      </c>
      <c r="Z2" s="13">
        <v>55000</v>
      </c>
      <c r="AA2" s="13">
        <v>26000</v>
      </c>
      <c r="AB2" s="13">
        <v>33000</v>
      </c>
      <c r="AC2" s="12">
        <f>SUM(Z2:AB2)</f>
        <v>114000</v>
      </c>
      <c r="AD2" s="12">
        <f>+AJ2+AN2</f>
        <v>672500</v>
      </c>
      <c r="AE2" s="13">
        <v>250000</v>
      </c>
      <c r="AF2" s="13">
        <v>30000</v>
      </c>
      <c r="AG2" s="13">
        <v>25000</v>
      </c>
      <c r="AH2" s="13">
        <v>11500</v>
      </c>
      <c r="AI2" s="13">
        <v>13000</v>
      </c>
      <c r="AJ2" s="12">
        <f>SUM(AE2:AI2)</f>
        <v>329500</v>
      </c>
      <c r="AK2" s="13">
        <v>300000</v>
      </c>
      <c r="AL2" s="13">
        <v>27000</v>
      </c>
      <c r="AM2" s="13">
        <v>16000</v>
      </c>
      <c r="AN2" s="12">
        <f>SUM(AK2:AM2)</f>
        <v>343000</v>
      </c>
      <c r="AO2" s="12">
        <f>S2+AD2</f>
        <v>1143500</v>
      </c>
      <c r="AP2" s="12">
        <f>AN2+AC2</f>
        <v>457000</v>
      </c>
      <c r="AQ2" s="12">
        <f>VLOOKUP(AP2,taxTable,4,1)+((AP2-VLOOKUP(AP2,taxTable,1,1))*VLOOKUP(AP2,taxTable,3,1))</f>
        <v>33900</v>
      </c>
      <c r="AR2" s="13">
        <v>17500</v>
      </c>
      <c r="AS2" s="13">
        <v>5500</v>
      </c>
      <c r="AT2" s="12">
        <f>IF((AQ2-AR2-AS2-AW2)&gt;0,AQ2-AR2-AS2-AW2,0)</f>
        <v>8892</v>
      </c>
      <c r="AU2" s="12">
        <f>IF((SUM(AR2:AS2)-AQ2)&lt;0,0,SUM(AR2:AS2)-AQ2)</f>
        <v>0</v>
      </c>
      <c r="AV2" s="12">
        <f>SUM(AR2:AT2)-AU2+AW2</f>
        <v>33900</v>
      </c>
      <c r="AW2" s="21">
        <v>2008</v>
      </c>
    </row>
    <row r="3" spans="1:49" ht="15">
      <c r="A3">
        <v>111000333</v>
      </c>
      <c r="B3">
        <v>0</v>
      </c>
      <c r="C3" t="s">
        <v>93</v>
      </c>
      <c r="D3" t="s">
        <v>94</v>
      </c>
      <c r="E3" t="s">
        <v>95</v>
      </c>
      <c r="F3" t="s">
        <v>59</v>
      </c>
      <c r="G3" t="s">
        <v>41</v>
      </c>
      <c r="H3">
        <v>14344</v>
      </c>
      <c r="I3" s="9">
        <v>32696</v>
      </c>
      <c r="J3" s="10" t="s">
        <v>42</v>
      </c>
      <c r="K3" s="10" t="s">
        <v>45</v>
      </c>
      <c r="L3" s="10" t="s">
        <v>61</v>
      </c>
      <c r="M3" s="10" t="s">
        <v>55</v>
      </c>
      <c r="N3" s="29" t="s">
        <v>63</v>
      </c>
      <c r="O3" s="9">
        <v>43862</v>
      </c>
      <c r="P3" s="9">
        <v>44196</v>
      </c>
      <c r="Q3" s="28" t="s">
        <v>84</v>
      </c>
      <c r="R3" s="28" t="s">
        <v>85</v>
      </c>
      <c r="S3" s="12">
        <f>+Y3+AC3</f>
        <v>471000</v>
      </c>
      <c r="T3" s="20">
        <v>250000</v>
      </c>
      <c r="U3" s="13">
        <v>60000</v>
      </c>
      <c r="V3" s="13">
        <v>24000</v>
      </c>
      <c r="W3" s="13">
        <v>11000</v>
      </c>
      <c r="X3" s="13">
        <v>12000</v>
      </c>
      <c r="Y3" s="12">
        <f>SUM(T3:X3)</f>
        <v>357000</v>
      </c>
      <c r="Z3" s="13">
        <v>55000</v>
      </c>
      <c r="AA3" s="13">
        <v>26000</v>
      </c>
      <c r="AB3" s="13">
        <v>33000</v>
      </c>
      <c r="AC3" s="12">
        <f>SUM(Z3:AB3)</f>
        <v>114000</v>
      </c>
      <c r="AD3" s="12">
        <f>+AJ3+AN3</f>
        <v>672500</v>
      </c>
      <c r="AE3" s="13">
        <v>250000</v>
      </c>
      <c r="AF3" s="13">
        <v>30000</v>
      </c>
      <c r="AG3" s="13">
        <v>25000</v>
      </c>
      <c r="AH3" s="13">
        <v>11500</v>
      </c>
      <c r="AI3" s="13">
        <v>13000</v>
      </c>
      <c r="AJ3" s="12">
        <f>SUM(AE3:AI3)</f>
        <v>329500</v>
      </c>
      <c r="AK3" s="13">
        <v>300000</v>
      </c>
      <c r="AL3" s="13">
        <v>27000</v>
      </c>
      <c r="AM3" s="13">
        <v>16000</v>
      </c>
      <c r="AN3" s="12">
        <f>SUM(AK3:AM3)</f>
        <v>343000</v>
      </c>
      <c r="AO3" s="12">
        <f>S3+AD3</f>
        <v>1143500</v>
      </c>
      <c r="AP3" s="12">
        <f>AN3+AC3</f>
        <v>457000</v>
      </c>
      <c r="AQ3" s="12">
        <f>VLOOKUP(AP3,taxTable,4,1)+((AP3-VLOOKUP(AP3,taxTable,1,1))*VLOOKUP(AP3,taxTable,3,1))</f>
        <v>33900</v>
      </c>
      <c r="AR3" s="13">
        <v>17500</v>
      </c>
      <c r="AS3" s="13">
        <v>5500</v>
      </c>
      <c r="AT3" s="12">
        <f>IF((AQ3-AR3-AS3-AW3)&gt;0,AQ3-AR3-AS3-AW3,0)</f>
        <v>10900</v>
      </c>
      <c r="AU3" s="12">
        <f>IF((SUM(AR3:AS3)-AQ3)&lt;0,0,SUM(AR3:AS3)-AQ3)</f>
        <v>0</v>
      </c>
      <c r="AV3" s="12">
        <f>SUM(AR3:AT3)-AU3+AW3</f>
        <v>33900</v>
      </c>
      <c r="AW3" s="21">
        <v>0</v>
      </c>
    </row>
  </sheetData>
  <sheetProtection/>
  <dataValidations count="1">
    <dataValidation type="list" showInputMessage="1" showErrorMessage="1" promptTitle="Substituted Filing" prompt="Select Y for substituted filing, otherwise select N" errorTitle="Substituted Filing" error="Select Y for substituted filing, otherwise select N" sqref="R2:R3">
      <formula1>"Y,N"</formula1>
    </dataValidation>
  </dataValidations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C26"/>
  <sheetViews>
    <sheetView tabSelected="1" zoomScalePageLayoutView="0" workbookViewId="0" topLeftCell="A19">
      <selection activeCell="L36" sqref="L36"/>
    </sheetView>
  </sheetViews>
  <sheetFormatPr defaultColWidth="9.140625" defaultRowHeight="15"/>
  <cols>
    <col min="1" max="1" width="2.7109375" style="0" customWidth="1"/>
    <col min="2" max="2" width="5.7109375" style="0" customWidth="1"/>
    <col min="3" max="3" width="24.7109375" style="0" bestFit="1" customWidth="1"/>
  </cols>
  <sheetData>
    <row r="2" spans="2:3" ht="15">
      <c r="B2" s="14" t="s">
        <v>52</v>
      </c>
      <c r="C2" s="15"/>
    </row>
    <row r="3" spans="2:3" ht="15.75">
      <c r="B3" s="30" t="s">
        <v>56</v>
      </c>
      <c r="C3" s="16" t="s">
        <v>67</v>
      </c>
    </row>
    <row r="4" spans="2:3" ht="15.75">
      <c r="B4" s="30" t="s">
        <v>62</v>
      </c>
      <c r="C4" s="16" t="s">
        <v>68</v>
      </c>
    </row>
    <row r="5" spans="2:3" ht="15.75">
      <c r="B5" s="30" t="s">
        <v>63</v>
      </c>
      <c r="C5" s="16" t="s">
        <v>69</v>
      </c>
    </row>
    <row r="6" spans="2:3" ht="15.75">
      <c r="B6" s="30" t="s">
        <v>64</v>
      </c>
      <c r="C6" s="16" t="s">
        <v>70</v>
      </c>
    </row>
    <row r="7" spans="2:3" ht="15.75">
      <c r="B7" s="30" t="s">
        <v>65</v>
      </c>
      <c r="C7" s="16" t="s">
        <v>71</v>
      </c>
    </row>
    <row r="8" spans="2:3" ht="15.75">
      <c r="B8" s="30" t="s">
        <v>66</v>
      </c>
      <c r="C8" s="16" t="s">
        <v>72</v>
      </c>
    </row>
    <row r="11" spans="2:3" ht="15">
      <c r="B11" s="14" t="s">
        <v>53</v>
      </c>
      <c r="C11" s="15"/>
    </row>
    <row r="12" spans="2:3" ht="15.75">
      <c r="B12" s="17" t="s">
        <v>84</v>
      </c>
      <c r="C12" s="16" t="s">
        <v>88</v>
      </c>
    </row>
    <row r="13" spans="2:3" ht="15.75">
      <c r="B13" s="17" t="s">
        <v>73</v>
      </c>
      <c r="C13" s="16" t="s">
        <v>92</v>
      </c>
    </row>
    <row r="14" spans="2:3" ht="15.75">
      <c r="B14" s="17" t="s">
        <v>57</v>
      </c>
      <c r="C14" s="16" t="s">
        <v>75</v>
      </c>
    </row>
    <row r="15" spans="2:3" ht="15.75">
      <c r="B15" s="17" t="s">
        <v>56</v>
      </c>
      <c r="C15" s="16" t="s">
        <v>76</v>
      </c>
    </row>
    <row r="16" spans="2:3" ht="15.75">
      <c r="B16" s="17" t="s">
        <v>74</v>
      </c>
      <c r="C16" s="16" t="s">
        <v>77</v>
      </c>
    </row>
    <row r="17" spans="2:3" ht="15.75">
      <c r="B17" s="26"/>
      <c r="C17" s="27"/>
    </row>
    <row r="18" spans="2:3" ht="15">
      <c r="B18" s="14" t="s">
        <v>89</v>
      </c>
      <c r="C18" s="15"/>
    </row>
    <row r="19" spans="2:3" ht="15.75">
      <c r="B19" s="17" t="s">
        <v>85</v>
      </c>
      <c r="C19" s="16" t="s">
        <v>90</v>
      </c>
    </row>
    <row r="20" spans="2:3" ht="15.75">
      <c r="B20" s="17" t="s">
        <v>86</v>
      </c>
      <c r="C20" s="16" t="s">
        <v>91</v>
      </c>
    </row>
    <row r="21" spans="2:3" ht="15.75">
      <c r="B21" s="26"/>
      <c r="C21" s="27"/>
    </row>
    <row r="22" ht="15.75">
      <c r="B22" s="18"/>
    </row>
    <row r="23" ht="15.75">
      <c r="B23" s="22" t="s">
        <v>80</v>
      </c>
    </row>
    <row r="24" ht="15.75">
      <c r="B24" s="22" t="s">
        <v>81</v>
      </c>
    </row>
    <row r="25" ht="15.75">
      <c r="B25" s="24" t="s">
        <v>82</v>
      </c>
    </row>
    <row r="26" spans="2:3" ht="15">
      <c r="B26" s="25" t="s">
        <v>83</v>
      </c>
      <c r="C26" s="25"/>
    </row>
  </sheetData>
  <sheetProtection/>
  <mergeCells count="1">
    <mergeCell ref="B26:C26"/>
  </mergeCells>
  <hyperlinks>
    <hyperlink ref="B26" r:id="rId1" display="https://bir-excel-uploader.com/excel-file-to-bir-dat-format/how-to/"/>
  </hyperlinks>
  <printOptions/>
  <pageMargins left="0.7" right="0.7" top="0.75" bottom="0.75" header="0.3" footer="0.3"/>
  <pageSetup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E34" sqref="AE1:AE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4" customWidth="1"/>
    <col min="2" max="2" width="15.28125" style="4" customWidth="1"/>
    <col min="3" max="3" width="9.28125" style="4" bestFit="1" customWidth="1"/>
    <col min="4" max="4" width="13.28125" style="4" bestFit="1" customWidth="1"/>
    <col min="5" max="5" width="9.140625" style="4" customWidth="1"/>
    <col min="6" max="6" width="21.7109375" style="4" bestFit="1" customWidth="1"/>
    <col min="7" max="7" width="10.57421875" style="4" bestFit="1" customWidth="1"/>
    <col min="8" max="8" width="9.140625" style="4" customWidth="1"/>
  </cols>
  <sheetData>
    <row r="1" spans="1:7" ht="15">
      <c r="A1" s="5" t="s">
        <v>33</v>
      </c>
      <c r="B1" s="5" t="s">
        <v>34</v>
      </c>
      <c r="C1" s="5" t="s">
        <v>35</v>
      </c>
      <c r="D1" s="5" t="s">
        <v>36</v>
      </c>
      <c r="F1" s="4">
        <f>'1604C_1'!AP2</f>
        <v>457000</v>
      </c>
      <c r="G1" s="4">
        <f>VLOOKUP(F1,taxTable,4,1)+((F1-VLOOKUP(F1,taxTable,1,1))*VLOOKUP(F1,taxTable,3,1))</f>
        <v>33900</v>
      </c>
    </row>
    <row r="2" spans="1:4" ht="15">
      <c r="A2" s="6">
        <v>0</v>
      </c>
      <c r="B2" s="4">
        <v>250000</v>
      </c>
      <c r="C2" s="7">
        <v>0</v>
      </c>
      <c r="D2" s="4">
        <v>0</v>
      </c>
    </row>
    <row r="3" spans="1:4" ht="15">
      <c r="A3" s="4">
        <v>250000</v>
      </c>
      <c r="B3" s="4">
        <v>400000</v>
      </c>
      <c r="C3" s="7">
        <v>0.15</v>
      </c>
      <c r="D3" s="4">
        <v>0</v>
      </c>
    </row>
    <row r="4" spans="1:4" ht="15">
      <c r="A4" s="4">
        <v>400000</v>
      </c>
      <c r="B4" s="4">
        <v>800000</v>
      </c>
      <c r="C4" s="7">
        <v>0.2</v>
      </c>
      <c r="D4" s="4">
        <v>22500</v>
      </c>
    </row>
    <row r="5" spans="1:4" ht="15">
      <c r="A5" s="4">
        <v>800000</v>
      </c>
      <c r="B5" s="4">
        <v>2000000</v>
      </c>
      <c r="C5" s="7">
        <v>0.25</v>
      </c>
      <c r="D5" s="4">
        <v>102500</v>
      </c>
    </row>
    <row r="6" spans="1:4" ht="15">
      <c r="A6" s="4">
        <v>2000000</v>
      </c>
      <c r="B6" s="4">
        <v>8000000</v>
      </c>
      <c r="C6" s="7">
        <v>0.3</v>
      </c>
      <c r="D6" s="4">
        <v>402500</v>
      </c>
    </row>
    <row r="7" spans="1:4" ht="15">
      <c r="A7" s="4">
        <v>8000000</v>
      </c>
      <c r="B7" s="4">
        <v>999999999</v>
      </c>
      <c r="C7" s="7">
        <v>0.35</v>
      </c>
      <c r="D7" s="4">
        <v>2202500</v>
      </c>
    </row>
    <row r="8" ht="15">
      <c r="C8" s="7"/>
    </row>
    <row r="13" ht="15">
      <c r="A13" s="19" t="s">
        <v>79</v>
      </c>
    </row>
    <row r="14" spans="1:7" ht="15">
      <c r="A14" s="23" t="s">
        <v>33</v>
      </c>
      <c r="B14" s="23" t="s">
        <v>34</v>
      </c>
      <c r="C14" s="23" t="s">
        <v>35</v>
      </c>
      <c r="D14" s="23" t="s">
        <v>36</v>
      </c>
      <c r="F14" s="4">
        <f>'1604C_1'!AP12</f>
        <v>0</v>
      </c>
      <c r="G14" s="4">
        <f>VLOOKUP(F14,taxTable,4,1)+((F14-VLOOKUP(F14,taxTable,1,1))*VLOOKUP(F14,taxTable,3,1))</f>
        <v>0</v>
      </c>
    </row>
    <row r="15" spans="1:4" ht="15">
      <c r="A15" s="6">
        <v>0</v>
      </c>
      <c r="B15" s="4">
        <v>250000</v>
      </c>
      <c r="C15" s="7">
        <v>0</v>
      </c>
      <c r="D15" s="4">
        <v>0</v>
      </c>
    </row>
    <row r="16" spans="1:4" ht="15">
      <c r="A16" s="4">
        <v>250000</v>
      </c>
      <c r="B16" s="4">
        <v>400000</v>
      </c>
      <c r="C16" s="7">
        <v>0.2</v>
      </c>
      <c r="D16" s="4">
        <v>0</v>
      </c>
    </row>
    <row r="17" spans="1:4" ht="15">
      <c r="A17" s="4">
        <v>400000</v>
      </c>
      <c r="B17" s="4">
        <v>800000</v>
      </c>
      <c r="C17" s="7">
        <v>0.25</v>
      </c>
      <c r="D17" s="4">
        <v>30000</v>
      </c>
    </row>
    <row r="18" spans="1:4" ht="15">
      <c r="A18" s="4">
        <v>800000</v>
      </c>
      <c r="B18" s="4">
        <v>2000000</v>
      </c>
      <c r="C18" s="7">
        <v>0.3</v>
      </c>
      <c r="D18" s="4">
        <v>130000</v>
      </c>
    </row>
    <row r="19" spans="1:4" ht="15">
      <c r="A19" s="4">
        <v>2000000</v>
      </c>
      <c r="B19" s="4">
        <v>8000000</v>
      </c>
      <c r="C19" s="7">
        <v>0.32</v>
      </c>
      <c r="D19" s="4">
        <v>490000</v>
      </c>
    </row>
    <row r="20" spans="1:4" ht="15">
      <c r="A20" s="4">
        <v>8000000</v>
      </c>
      <c r="B20" s="4">
        <v>999999999</v>
      </c>
      <c r="C20" s="7">
        <v>0.35</v>
      </c>
      <c r="D20" s="4">
        <v>2410000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CieloBabe</cp:lastModifiedBy>
  <dcterms:created xsi:type="dcterms:W3CDTF">2017-01-09T16:12:39Z</dcterms:created>
  <dcterms:modified xsi:type="dcterms:W3CDTF">2024-02-18T10:27:31Z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